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ite Financial Report\Website Budget 20-21\"/>
    </mc:Choice>
  </mc:AlternateContent>
  <bookViews>
    <workbookView xWindow="0" yWindow="0" windowWidth="24000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H60" i="1"/>
  <c r="F60" i="1"/>
  <c r="F82" i="1"/>
  <c r="H82" i="1"/>
  <c r="H73" i="1" l="1"/>
  <c r="F73" i="1"/>
  <c r="H27" i="1" l="1"/>
  <c r="F79" i="1" l="1"/>
  <c r="F26" i="1" l="1"/>
  <c r="H26" i="1" s="1"/>
  <c r="E26" i="1"/>
  <c r="G26" i="1" s="1"/>
  <c r="G33" i="1" l="1"/>
  <c r="H59" i="1" l="1"/>
  <c r="H86" i="1" l="1"/>
  <c r="H85" i="1"/>
  <c r="H84" i="1"/>
  <c r="H83" i="1"/>
  <c r="H81" i="1"/>
  <c r="H80" i="1"/>
  <c r="H79" i="1"/>
  <c r="H78" i="1"/>
  <c r="H74" i="1"/>
  <c r="H72" i="1"/>
  <c r="H71" i="1"/>
  <c r="H70" i="1"/>
  <c r="H69" i="1"/>
  <c r="H68" i="1"/>
  <c r="H67" i="1"/>
  <c r="H66" i="1"/>
  <c r="H65" i="1"/>
  <c r="H64" i="1"/>
  <c r="H63" i="1"/>
  <c r="H62" i="1"/>
  <c r="H61" i="1"/>
  <c r="H58" i="1"/>
  <c r="H57" i="1"/>
  <c r="H56" i="1"/>
  <c r="H55" i="1"/>
  <c r="H54" i="1"/>
  <c r="H53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2" i="1"/>
  <c r="H30" i="1"/>
  <c r="H29" i="1"/>
  <c r="H28" i="1"/>
  <c r="G87" i="1"/>
  <c r="G75" i="1"/>
  <c r="G51" i="1"/>
  <c r="G76" i="1" l="1"/>
  <c r="F80" i="1"/>
  <c r="F81" i="1"/>
  <c r="F83" i="1"/>
  <c r="F84" i="1"/>
  <c r="F85" i="1"/>
  <c r="F86" i="1"/>
  <c r="F78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53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6" i="1"/>
  <c r="G88" i="1" l="1"/>
  <c r="F28" i="1"/>
  <c r="F29" i="1"/>
  <c r="F30" i="1"/>
  <c r="F32" i="1"/>
  <c r="F27" i="1"/>
  <c r="E87" i="1"/>
  <c r="E75" i="1"/>
  <c r="E51" i="1"/>
  <c r="E33" i="1"/>
  <c r="E35" i="1"/>
  <c r="G35" i="1" s="1"/>
  <c r="F35" i="1"/>
  <c r="H35" i="1" s="1"/>
  <c r="E52" i="1"/>
  <c r="G52" i="1" s="1"/>
  <c r="F52" i="1"/>
  <c r="H52" i="1" s="1"/>
  <c r="E77" i="1"/>
  <c r="G77" i="1" s="1"/>
  <c r="F77" i="1"/>
  <c r="H77" i="1" s="1"/>
  <c r="E76" i="1" l="1"/>
  <c r="C87" i="1"/>
  <c r="H87" i="1" s="1"/>
  <c r="F87" i="1" l="1"/>
  <c r="E88" i="1"/>
  <c r="C51" i="1"/>
  <c r="C75" i="1"/>
  <c r="C22" i="1"/>
  <c r="C10" i="1"/>
  <c r="F75" i="1" l="1"/>
  <c r="H75" i="1"/>
  <c r="F51" i="1"/>
  <c r="H51" i="1"/>
  <c r="C76" i="1"/>
  <c r="C88" i="1" s="1"/>
  <c r="D82" i="1" s="1"/>
  <c r="C33" i="1"/>
  <c r="H33" i="1" s="1"/>
  <c r="D73" i="1" l="1"/>
  <c r="F76" i="1"/>
  <c r="H76" i="1"/>
  <c r="F33" i="1"/>
  <c r="D29" i="1"/>
  <c r="D32" i="1"/>
  <c r="D28" i="1"/>
  <c r="D27" i="1"/>
  <c r="D30" i="1"/>
  <c r="D31" i="1"/>
  <c r="D33" i="1"/>
  <c r="H88" i="1"/>
  <c r="D70" i="1" l="1"/>
  <c r="F88" i="1"/>
  <c r="D85" i="1"/>
  <c r="D67" i="1"/>
  <c r="D58" i="1"/>
  <c r="D48" i="1"/>
  <c r="D40" i="1"/>
  <c r="D84" i="1"/>
  <c r="D66" i="1"/>
  <c r="D57" i="1"/>
  <c r="D47" i="1"/>
  <c r="D39" i="1"/>
  <c r="D83" i="1"/>
  <c r="D74" i="1"/>
  <c r="D65" i="1"/>
  <c r="D56" i="1"/>
  <c r="D46" i="1"/>
  <c r="D38" i="1"/>
  <c r="D81" i="1"/>
  <c r="D72" i="1"/>
  <c r="D64" i="1"/>
  <c r="D55" i="1"/>
  <c r="D45" i="1"/>
  <c r="D37" i="1"/>
  <c r="D80" i="1"/>
  <c r="D71" i="1"/>
  <c r="D63" i="1"/>
  <c r="D54" i="1"/>
  <c r="D44" i="1"/>
  <c r="D36" i="1"/>
  <c r="D79" i="1"/>
  <c r="D62" i="1"/>
  <c r="D53" i="1"/>
  <c r="D43" i="1"/>
  <c r="D78" i="1"/>
  <c r="D69" i="1"/>
  <c r="D61" i="1"/>
  <c r="D50" i="1"/>
  <c r="D42" i="1"/>
  <c r="D86" i="1"/>
  <c r="D68" i="1"/>
  <c r="D59" i="1"/>
  <c r="D49" i="1"/>
  <c r="D41" i="1"/>
  <c r="D51" i="1" l="1"/>
  <c r="D75" i="1"/>
  <c r="D87" i="1"/>
  <c r="D76" i="1" l="1"/>
  <c r="D88" i="1" s="1"/>
</calcChain>
</file>

<file path=xl/sharedStrings.xml><?xml version="1.0" encoding="utf-8"?>
<sst xmlns="http://schemas.openxmlformats.org/spreadsheetml/2006/main" count="103" uniqueCount="90">
  <si>
    <t xml:space="preserve">Fayette R-III School District </t>
  </si>
  <si>
    <t>Operating Fund</t>
  </si>
  <si>
    <t>Teachers Fund</t>
  </si>
  <si>
    <t>Debt Service</t>
  </si>
  <si>
    <t>Capital Fund</t>
  </si>
  <si>
    <t>Total</t>
  </si>
  <si>
    <t>Tax Rate Information</t>
  </si>
  <si>
    <t>Operating Levy</t>
  </si>
  <si>
    <t>Teacher Levy</t>
  </si>
  <si>
    <t xml:space="preserve">Debt Service </t>
  </si>
  <si>
    <t>Capital</t>
  </si>
  <si>
    <t>Delinq Tax Ratio</t>
  </si>
  <si>
    <t>Tax Collection Ratio</t>
  </si>
  <si>
    <t>Howard County</t>
  </si>
  <si>
    <t>Boone County</t>
  </si>
  <si>
    <t>Local Source</t>
  </si>
  <si>
    <t>County Source</t>
  </si>
  <si>
    <t>State Source</t>
  </si>
  <si>
    <t>Federal Source</t>
  </si>
  <si>
    <t>Non Current</t>
  </si>
  <si>
    <t>Estimated Revenues</t>
  </si>
  <si>
    <t>Elementary</t>
  </si>
  <si>
    <t>Middle School</t>
  </si>
  <si>
    <t>High School</t>
  </si>
  <si>
    <t>Summer School</t>
  </si>
  <si>
    <t>NTLC</t>
  </si>
  <si>
    <t>SPED</t>
  </si>
  <si>
    <t>ECSE</t>
  </si>
  <si>
    <t>Activities</t>
  </si>
  <si>
    <t>Athletics</t>
  </si>
  <si>
    <t>Tuition to other Districts</t>
  </si>
  <si>
    <t>Tuition to VoTech</t>
  </si>
  <si>
    <t>Guidance</t>
  </si>
  <si>
    <t>Records Maint</t>
  </si>
  <si>
    <t>Health Services</t>
  </si>
  <si>
    <t>Psych Testing</t>
  </si>
  <si>
    <t>Speech/Audiology</t>
  </si>
  <si>
    <t>Occup Therapy</t>
  </si>
  <si>
    <t>Physical Therapy</t>
  </si>
  <si>
    <t>Prof Development</t>
  </si>
  <si>
    <t>Media Services</t>
  </si>
  <si>
    <t>BOE Services</t>
  </si>
  <si>
    <t>Office of Supt</t>
  </si>
  <si>
    <t>Other Executive</t>
  </si>
  <si>
    <t>Admin Tech</t>
  </si>
  <si>
    <t>Office of Principal</t>
  </si>
  <si>
    <t>Records Disburse</t>
  </si>
  <si>
    <t>Payroll Services</t>
  </si>
  <si>
    <t>Operations/Maint</t>
  </si>
  <si>
    <t>Transportation</t>
  </si>
  <si>
    <t>Food Service</t>
  </si>
  <si>
    <t>P.A.T.</t>
  </si>
  <si>
    <t xml:space="preserve">PreK Title </t>
  </si>
  <si>
    <t>Homeless</t>
  </si>
  <si>
    <t>NonPublic</t>
  </si>
  <si>
    <t>Facility Acquisition</t>
  </si>
  <si>
    <t>Debt Principal</t>
  </si>
  <si>
    <t>Interest on Principal</t>
  </si>
  <si>
    <t>Amount</t>
  </si>
  <si>
    <t>%</t>
  </si>
  <si>
    <t>VoTech AG</t>
  </si>
  <si>
    <t>VoTech Business</t>
  </si>
  <si>
    <t>VoTech FACS</t>
  </si>
  <si>
    <t>Debt Payment Fees</t>
  </si>
  <si>
    <t>TOTAL INSTRUCTION</t>
  </si>
  <si>
    <t>TOTAL SUPPORT SERVICES</t>
  </si>
  <si>
    <t>TOTAL INSTRUCTION &amp; SUPPORT</t>
  </si>
  <si>
    <t>Total Assessed Valuation</t>
  </si>
  <si>
    <t>From Other Districts</t>
  </si>
  <si>
    <t>Estimated Instructional Expenditures</t>
  </si>
  <si>
    <t>Estimated Support Expenditures</t>
  </si>
  <si>
    <t>Estimated Non Current Expenditures</t>
  </si>
  <si>
    <t>TOTAL NON CURRENT</t>
  </si>
  <si>
    <t>Assessed Valuation by County</t>
  </si>
  <si>
    <t>Beginning Balances</t>
  </si>
  <si>
    <t>TOTAL REVENUES</t>
  </si>
  <si>
    <t>TOTAL EXPENDITURES</t>
  </si>
  <si>
    <t>Title I</t>
  </si>
  <si>
    <t>Other Fiscal Services</t>
  </si>
  <si>
    <t>ACTUAL EXPEND.</t>
  </si>
  <si>
    <t xml:space="preserve"> </t>
  </si>
  <si>
    <t>ACTUAL REVENUE</t>
  </si>
  <si>
    <t>Fiscal Year 2020-2021</t>
  </si>
  <si>
    <t>Preliminary Budget 2020</t>
  </si>
  <si>
    <t>JANUARY 2021</t>
  </si>
  <si>
    <t>1/1/21 THRU</t>
  </si>
  <si>
    <t>1/31/21</t>
  </si>
  <si>
    <t>Non-Allowable Transp</t>
  </si>
  <si>
    <t>School Age Grant</t>
  </si>
  <si>
    <t>Prof Development-SAC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</si>
</sst>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#,##0;[Red]#,##0"/>
    <numFmt numFmtId="165" formatCode="0.00;[Red]0.00"/>
    <numFmt numFmtId="166" formatCode="0.0000;[Red]0.0000"/>
    <numFmt numFmtId="167" formatCode="&quot;$&quot;#,##0;[Red]&quot;$&quot;#,##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medium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24994659260841701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 style="medium">
        <color indexed="64"/>
      </right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0" fontId="1" fillId="0" borderId="0" xfId="0" applyNumberFormat="1" applyFont="1"/>
    <xf numFmtId="49" fontId="1" fillId="0" borderId="0" xfId="0" applyNumberFormat="1" applyFont="1"/>
    <xf numFmtId="0" fontId="2" fillId="0" borderId="0" xfId="0" applyFont="1" applyFill="1"/>
    <xf numFmtId="4" fontId="1" fillId="0" borderId="0" xfId="0" applyNumberFormat="1" applyFont="1"/>
    <xf numFmtId="4" fontId="4" fillId="0" borderId="0" xfId="0" applyNumberFormat="1" applyFont="1" applyBorder="1"/>
    <xf numFmtId="10" fontId="4" fillId="0" borderId="0" xfId="0" applyNumberFormat="1" applyFont="1" applyBorder="1"/>
    <xf numFmtId="0" fontId="4" fillId="0" borderId="1" xfId="0" applyFont="1" applyFill="1" applyBorder="1"/>
    <xf numFmtId="10" fontId="4" fillId="0" borderId="12" xfId="0" applyNumberFormat="1" applyFont="1" applyBorder="1"/>
    <xf numFmtId="0" fontId="4" fillId="0" borderId="5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3" fontId="4" fillId="0" borderId="1" xfId="0" applyNumberFormat="1" applyFont="1" applyBorder="1"/>
    <xf numFmtId="166" fontId="4" fillId="0" borderId="1" xfId="0" applyNumberFormat="1" applyFont="1" applyBorder="1"/>
    <xf numFmtId="165" fontId="4" fillId="0" borderId="1" xfId="0" applyNumberFormat="1" applyFont="1" applyBorder="1"/>
    <xf numFmtId="6" fontId="4" fillId="0" borderId="1" xfId="0" applyNumberFormat="1" applyFont="1" applyBorder="1"/>
    <xf numFmtId="4" fontId="3" fillId="0" borderId="0" xfId="0" applyNumberFormat="1" applyFont="1" applyBorder="1"/>
    <xf numFmtId="0" fontId="3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0" fontId="4" fillId="0" borderId="5" xfId="0" applyFont="1" applyBorder="1" applyAlignment="1">
      <alignment horizontal="center"/>
    </xf>
    <xf numFmtId="10" fontId="4" fillId="0" borderId="6" xfId="0" applyNumberFormat="1" applyFont="1" applyBorder="1"/>
    <xf numFmtId="4" fontId="4" fillId="0" borderId="0" xfId="0" applyNumberFormat="1" applyFont="1"/>
    <xf numFmtId="10" fontId="4" fillId="0" borderId="0" xfId="0" applyNumberFormat="1" applyFont="1"/>
    <xf numFmtId="167" fontId="3" fillId="0" borderId="1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0" fontId="3" fillId="0" borderId="6" xfId="0" applyNumberFormat="1" applyFont="1" applyFill="1" applyBorder="1"/>
    <xf numFmtId="167" fontId="3" fillId="0" borderId="8" xfId="0" applyNumberFormat="1" applyFont="1" applyFill="1" applyBorder="1"/>
    <xf numFmtId="10" fontId="3" fillId="0" borderId="9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9" fontId="3" fillId="0" borderId="9" xfId="0" applyNumberFormat="1" applyFont="1" applyFill="1" applyBorder="1"/>
    <xf numFmtId="0" fontId="4" fillId="0" borderId="0" xfId="0" applyFont="1"/>
    <xf numFmtId="4" fontId="3" fillId="0" borderId="0" xfId="0" applyNumberFormat="1" applyFont="1" applyFill="1" applyAlignment="1">
      <alignment horizontal="center"/>
    </xf>
    <xf numFmtId="4" fontId="3" fillId="0" borderId="13" xfId="0" applyNumberFormat="1" applyFont="1" applyFill="1" applyBorder="1"/>
    <xf numFmtId="4" fontId="3" fillId="0" borderId="14" xfId="0" applyNumberFormat="1" applyFont="1" applyFill="1" applyBorder="1"/>
    <xf numFmtId="10" fontId="3" fillId="0" borderId="16" xfId="0" applyNumberFormat="1" applyFont="1" applyFill="1" applyBorder="1" applyAlignment="1">
      <alignment horizontal="center"/>
    </xf>
    <xf numFmtId="10" fontId="4" fillId="0" borderId="16" xfId="0" applyNumberFormat="1" applyFont="1" applyBorder="1"/>
    <xf numFmtId="10" fontId="3" fillId="0" borderId="16" xfId="0" applyNumberFormat="1" applyFont="1" applyBorder="1"/>
    <xf numFmtId="10" fontId="3" fillId="0" borderId="16" xfId="0" applyNumberFormat="1" applyFont="1" applyFill="1" applyBorder="1"/>
    <xf numFmtId="10" fontId="3" fillId="0" borderId="15" xfId="0" applyNumberFormat="1" applyFont="1" applyBorder="1"/>
    <xf numFmtId="4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" fontId="3" fillId="0" borderId="17" xfId="0" applyNumberFormat="1" applyFont="1" applyBorder="1"/>
    <xf numFmtId="10" fontId="3" fillId="0" borderId="18" xfId="0" applyNumberFormat="1" applyFont="1" applyFill="1" applyBorder="1"/>
    <xf numFmtId="4" fontId="3" fillId="0" borderId="19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16" zoomScaleNormal="100" zoomScaleSheetLayoutView="80" workbookViewId="0">
      <selection activeCell="D61" sqref="D61"/>
    </sheetView>
  </sheetViews>
  <sheetFormatPr defaultRowHeight="18.75" x14ac:dyDescent="0.3"/>
  <cols>
    <col min="1" max="1" width="9.140625" style="1"/>
    <col min="2" max="2" width="27.7109375" style="1" customWidth="1"/>
    <col min="3" max="3" width="14.140625" style="1" customWidth="1"/>
    <col min="4" max="4" width="10.140625" style="2" customWidth="1"/>
    <col min="5" max="5" width="13" style="5" customWidth="1"/>
    <col min="6" max="6" width="9.85546875" style="2" customWidth="1"/>
    <col min="7" max="7" width="12.85546875" style="1" customWidth="1"/>
    <col min="8" max="8" width="9.5703125" style="1" customWidth="1"/>
    <col min="9" max="16384" width="9.140625" style="1"/>
  </cols>
  <sheetData>
    <row r="1" spans="1:8" x14ac:dyDescent="0.3">
      <c r="A1" s="53" t="s">
        <v>0</v>
      </c>
      <c r="B1" s="54"/>
      <c r="C1" s="54"/>
      <c r="D1" s="55"/>
      <c r="E1" s="6"/>
      <c r="F1" s="7"/>
    </row>
    <row r="2" spans="1:8" x14ac:dyDescent="0.3">
      <c r="A2" s="56" t="s">
        <v>82</v>
      </c>
      <c r="B2" s="57"/>
      <c r="C2" s="57"/>
      <c r="D2" s="58"/>
      <c r="E2" s="6"/>
      <c r="F2" s="7"/>
    </row>
    <row r="3" spans="1:8" x14ac:dyDescent="0.3">
      <c r="A3" s="56"/>
      <c r="B3" s="57"/>
      <c r="C3" s="57"/>
      <c r="D3" s="58"/>
      <c r="E3" s="6"/>
      <c r="F3" s="7"/>
    </row>
    <row r="4" spans="1:8" s="3" customFormat="1" x14ac:dyDescent="0.3">
      <c r="A4" s="59" t="s">
        <v>83</v>
      </c>
      <c r="B4" s="60"/>
      <c r="C4" s="60"/>
      <c r="D4" s="61"/>
      <c r="E4" s="66" t="s">
        <v>84</v>
      </c>
      <c r="F4" s="66"/>
      <c r="G4" s="66" t="s">
        <v>85</v>
      </c>
      <c r="H4" s="66"/>
    </row>
    <row r="5" spans="1:8" x14ac:dyDescent="0.3">
      <c r="A5" s="64" t="s">
        <v>74</v>
      </c>
      <c r="B5" s="65"/>
      <c r="C5" s="8"/>
      <c r="D5" s="9"/>
      <c r="E5" s="6"/>
      <c r="F5" s="7"/>
      <c r="G5" s="66" t="s">
        <v>86</v>
      </c>
      <c r="H5" s="66"/>
    </row>
    <row r="6" spans="1:8" x14ac:dyDescent="0.3">
      <c r="A6" s="10"/>
      <c r="B6" s="11" t="s">
        <v>1</v>
      </c>
      <c r="C6" s="12">
        <v>1544005</v>
      </c>
      <c r="D6" s="9"/>
      <c r="E6" s="6"/>
      <c r="F6" s="7"/>
      <c r="G6" s="6"/>
      <c r="H6" s="7"/>
    </row>
    <row r="7" spans="1:8" x14ac:dyDescent="0.3">
      <c r="A7" s="10"/>
      <c r="B7" s="11" t="s">
        <v>2</v>
      </c>
      <c r="C7" s="12">
        <v>0</v>
      </c>
      <c r="D7" s="9"/>
      <c r="E7" s="6"/>
      <c r="F7" s="7"/>
      <c r="G7" s="6"/>
      <c r="H7" s="7"/>
    </row>
    <row r="8" spans="1:8" x14ac:dyDescent="0.3">
      <c r="A8" s="10"/>
      <c r="B8" s="11" t="s">
        <v>3</v>
      </c>
      <c r="C8" s="13">
        <v>700039</v>
      </c>
      <c r="D8" s="9"/>
      <c r="E8" s="6"/>
      <c r="F8" s="7"/>
      <c r="G8" s="6"/>
      <c r="H8" s="7"/>
    </row>
    <row r="9" spans="1:8" x14ac:dyDescent="0.3">
      <c r="A9" s="10"/>
      <c r="B9" s="11" t="s">
        <v>4</v>
      </c>
      <c r="C9" s="13">
        <v>207046</v>
      </c>
      <c r="D9" s="9"/>
      <c r="E9" s="6"/>
      <c r="F9" s="7"/>
      <c r="G9" s="6"/>
      <c r="H9" s="7"/>
    </row>
    <row r="10" spans="1:8" x14ac:dyDescent="0.3">
      <c r="A10" s="10" t="s">
        <v>5</v>
      </c>
      <c r="B10" s="11"/>
      <c r="C10" s="14">
        <f>SUM(C6:C9)</f>
        <v>2451090</v>
      </c>
      <c r="D10" s="9"/>
      <c r="E10" s="6"/>
      <c r="F10" s="7"/>
      <c r="G10" s="6"/>
      <c r="H10" s="7"/>
    </row>
    <row r="11" spans="1:8" x14ac:dyDescent="0.3">
      <c r="A11" s="64" t="s">
        <v>6</v>
      </c>
      <c r="B11" s="65"/>
      <c r="C11" s="11"/>
      <c r="D11" s="9"/>
      <c r="E11" s="6"/>
      <c r="F11" s="7"/>
      <c r="G11" s="6"/>
      <c r="H11" s="7"/>
    </row>
    <row r="12" spans="1:8" x14ac:dyDescent="0.3">
      <c r="A12" s="10"/>
      <c r="B12" s="11" t="s">
        <v>7</v>
      </c>
      <c r="C12" s="15">
        <v>4.3398000000000003</v>
      </c>
      <c r="D12" s="9"/>
      <c r="E12" s="6"/>
      <c r="F12" s="7"/>
      <c r="G12" s="6"/>
      <c r="H12" s="7"/>
    </row>
    <row r="13" spans="1:8" x14ac:dyDescent="0.3">
      <c r="A13" s="10"/>
      <c r="B13" s="11" t="s">
        <v>8</v>
      </c>
      <c r="C13" s="16">
        <v>0</v>
      </c>
      <c r="D13" s="9"/>
      <c r="E13" s="6"/>
      <c r="F13" s="7"/>
      <c r="G13" s="6"/>
      <c r="H13" s="7"/>
    </row>
    <row r="14" spans="1:8" x14ac:dyDescent="0.3">
      <c r="A14" s="10"/>
      <c r="B14" s="11" t="s">
        <v>9</v>
      </c>
      <c r="C14" s="15">
        <v>0.65639999999999998</v>
      </c>
      <c r="D14" s="9"/>
      <c r="E14" s="6"/>
      <c r="F14" s="7"/>
      <c r="G14" s="6"/>
      <c r="H14" s="7"/>
    </row>
    <row r="15" spans="1:8" x14ac:dyDescent="0.3">
      <c r="A15" s="10"/>
      <c r="B15" s="11" t="s">
        <v>10</v>
      </c>
      <c r="C15" s="16">
        <v>0</v>
      </c>
      <c r="D15" s="9"/>
      <c r="E15" s="6"/>
      <c r="F15" s="7"/>
      <c r="G15" s="6"/>
      <c r="H15" s="7"/>
    </row>
    <row r="16" spans="1:8" x14ac:dyDescent="0.3">
      <c r="A16" s="10" t="s">
        <v>5</v>
      </c>
      <c r="B16" s="11"/>
      <c r="C16" s="11">
        <v>4.9962</v>
      </c>
      <c r="D16" s="9"/>
      <c r="E16" s="6"/>
      <c r="F16" s="7"/>
      <c r="G16" s="6"/>
      <c r="H16" s="7"/>
    </row>
    <row r="17" spans="1:8" x14ac:dyDescent="0.3">
      <c r="A17" s="10" t="s">
        <v>12</v>
      </c>
      <c r="B17" s="11"/>
      <c r="C17" s="16">
        <v>91</v>
      </c>
      <c r="D17" s="9"/>
      <c r="E17" s="6"/>
      <c r="F17" s="7"/>
      <c r="G17" s="6"/>
      <c r="H17" s="7"/>
    </row>
    <row r="18" spans="1:8" x14ac:dyDescent="0.3">
      <c r="A18" s="10" t="s">
        <v>11</v>
      </c>
      <c r="B18" s="11"/>
      <c r="C18" s="16">
        <v>7</v>
      </c>
      <c r="D18" s="9"/>
      <c r="E18" s="6"/>
      <c r="F18" s="7"/>
      <c r="G18" s="6"/>
      <c r="H18" s="7"/>
    </row>
    <row r="19" spans="1:8" x14ac:dyDescent="0.3">
      <c r="A19" s="64" t="s">
        <v>73</v>
      </c>
      <c r="B19" s="65"/>
      <c r="C19" s="11"/>
      <c r="D19" s="9"/>
      <c r="E19" s="6"/>
      <c r="F19" s="7"/>
      <c r="G19" s="6"/>
      <c r="H19" s="7"/>
    </row>
    <row r="20" spans="1:8" x14ac:dyDescent="0.3">
      <c r="A20" s="10"/>
      <c r="B20" s="11" t="s">
        <v>13</v>
      </c>
      <c r="C20" s="17">
        <v>55188780</v>
      </c>
      <c r="D20" s="9"/>
      <c r="E20" s="6"/>
      <c r="F20" s="7"/>
      <c r="G20" s="6"/>
      <c r="H20" s="7"/>
    </row>
    <row r="21" spans="1:8" x14ac:dyDescent="0.3">
      <c r="A21" s="10"/>
      <c r="B21" s="11" t="s">
        <v>14</v>
      </c>
      <c r="C21" s="17">
        <v>271254</v>
      </c>
      <c r="D21" s="9"/>
      <c r="E21" s="6"/>
      <c r="F21" s="7"/>
      <c r="G21" s="6"/>
      <c r="H21" s="7"/>
    </row>
    <row r="22" spans="1:8" x14ac:dyDescent="0.3">
      <c r="A22" s="69" t="s">
        <v>67</v>
      </c>
      <c r="B22" s="70"/>
      <c r="C22" s="17">
        <f>SUM(C20:C21)</f>
        <v>55460034</v>
      </c>
      <c r="D22" s="9"/>
      <c r="E22" s="18" t="s">
        <v>80</v>
      </c>
      <c r="F22" s="7"/>
      <c r="G22" s="18" t="s">
        <v>80</v>
      </c>
      <c r="H22" s="7"/>
    </row>
    <row r="23" spans="1:8" x14ac:dyDescent="0.3">
      <c r="A23" s="48"/>
      <c r="B23" s="49"/>
      <c r="C23" s="17"/>
      <c r="D23" s="9"/>
      <c r="E23" s="18"/>
      <c r="F23" s="7"/>
      <c r="G23" s="18"/>
      <c r="H23" s="7"/>
    </row>
    <row r="24" spans="1:8" ht="19.5" thickBot="1" x14ac:dyDescent="0.35">
      <c r="A24" s="48"/>
      <c r="B24" s="49"/>
      <c r="C24" s="17"/>
      <c r="D24" s="9"/>
      <c r="E24" s="18"/>
      <c r="F24" s="7"/>
      <c r="G24" s="18"/>
      <c r="H24" s="7"/>
    </row>
    <row r="25" spans="1:8" s="4" customFormat="1" x14ac:dyDescent="0.3">
      <c r="A25" s="19" t="s">
        <v>80</v>
      </c>
      <c r="B25" s="20"/>
      <c r="C25" s="21" t="s">
        <v>80</v>
      </c>
      <c r="D25" s="22" t="s">
        <v>80</v>
      </c>
      <c r="E25" s="50" t="s">
        <v>81</v>
      </c>
      <c r="F25" s="51"/>
      <c r="G25" s="52" t="s">
        <v>81</v>
      </c>
      <c r="H25" s="51"/>
    </row>
    <row r="26" spans="1:8" s="4" customFormat="1" x14ac:dyDescent="0.3">
      <c r="A26" s="19" t="s">
        <v>20</v>
      </c>
      <c r="B26" s="20"/>
      <c r="C26" s="21" t="s">
        <v>58</v>
      </c>
      <c r="D26" s="22" t="s">
        <v>59</v>
      </c>
      <c r="E26" s="23" t="str">
        <f t="shared" ref="E26" si="0">C26</f>
        <v>Amount</v>
      </c>
      <c r="F26" s="42" t="str">
        <f t="shared" ref="F26" si="1">D26</f>
        <v>%</v>
      </c>
      <c r="G26" s="23" t="str">
        <f t="shared" ref="G26" si="2">E26</f>
        <v>Amount</v>
      </c>
      <c r="H26" s="42" t="str">
        <f t="shared" ref="H26" si="3">F26</f>
        <v>%</v>
      </c>
    </row>
    <row r="27" spans="1:8" x14ac:dyDescent="0.3">
      <c r="A27" s="24">
        <v>5100</v>
      </c>
      <c r="B27" s="11" t="s">
        <v>15</v>
      </c>
      <c r="C27" s="14">
        <v>3580479</v>
      </c>
      <c r="D27" s="25">
        <f>SUM(C27/C33)</f>
        <v>0.51510346675211904</v>
      </c>
      <c r="E27" s="47">
        <v>2157013.1</v>
      </c>
      <c r="F27" s="43">
        <f>SUM(E27/C27)</f>
        <v>0.60243702029812218</v>
      </c>
      <c r="G27" s="47">
        <v>3203524.4</v>
      </c>
      <c r="H27" s="43">
        <f>SUM(G27/C27)</f>
        <v>0.8947195054069581</v>
      </c>
    </row>
    <row r="28" spans="1:8" x14ac:dyDescent="0.3">
      <c r="A28" s="24">
        <v>5200</v>
      </c>
      <c r="B28" s="11" t="s">
        <v>16</v>
      </c>
      <c r="C28" s="14">
        <v>355000</v>
      </c>
      <c r="D28" s="25">
        <f>SUM(C28/C33)</f>
        <v>5.1071862367298416E-2</v>
      </c>
      <c r="E28" s="26">
        <v>324343.03000000003</v>
      </c>
      <c r="F28" s="43">
        <f t="shared" ref="F28:F33" si="4">SUM(E28/C28)</f>
        <v>0.91364233802816908</v>
      </c>
      <c r="G28" s="26">
        <v>325038.34999999998</v>
      </c>
      <c r="H28" s="43">
        <f>SUM(G28/C28)</f>
        <v>0.91560098591549288</v>
      </c>
    </row>
    <row r="29" spans="1:8" x14ac:dyDescent="0.3">
      <c r="A29" s="24">
        <v>5300</v>
      </c>
      <c r="B29" s="11" t="s">
        <v>17</v>
      </c>
      <c r="C29" s="14">
        <v>2022879</v>
      </c>
      <c r="D29" s="25">
        <f>SUM(C29/C33)</f>
        <v>0.29102027570055844</v>
      </c>
      <c r="E29" s="26">
        <v>178164.13</v>
      </c>
      <c r="F29" s="43">
        <f t="shared" si="4"/>
        <v>8.8074536341521167E-2</v>
      </c>
      <c r="G29" s="26">
        <v>1180287.1499999999</v>
      </c>
      <c r="H29" s="43">
        <f>SUM(G29/C29)</f>
        <v>0.58346898158515659</v>
      </c>
    </row>
    <row r="30" spans="1:8" x14ac:dyDescent="0.3">
      <c r="A30" s="24">
        <v>5400</v>
      </c>
      <c r="B30" s="11" t="s">
        <v>18</v>
      </c>
      <c r="C30" s="14">
        <v>972131.91</v>
      </c>
      <c r="D30" s="25">
        <f>SUM(C30/C33)</f>
        <v>0.13985517495881389</v>
      </c>
      <c r="E30" s="26">
        <v>26700.61</v>
      </c>
      <c r="F30" s="43">
        <f t="shared" si="4"/>
        <v>2.7466035962136044E-2</v>
      </c>
      <c r="G30" s="26">
        <v>566394.14</v>
      </c>
      <c r="H30" s="43">
        <f>SUM(G30/C30)</f>
        <v>0.58263095180159241</v>
      </c>
    </row>
    <row r="31" spans="1:8" x14ac:dyDescent="0.3">
      <c r="A31" s="24">
        <v>5600</v>
      </c>
      <c r="B31" s="11" t="s">
        <v>19</v>
      </c>
      <c r="C31" s="14">
        <v>0</v>
      </c>
      <c r="D31" s="25">
        <f>SUM(C31/C33)</f>
        <v>0</v>
      </c>
      <c r="E31" s="26">
        <v>28</v>
      </c>
      <c r="F31" s="43"/>
      <c r="G31" s="26">
        <v>57</v>
      </c>
      <c r="H31" s="43"/>
    </row>
    <row r="32" spans="1:8" x14ac:dyDescent="0.3">
      <c r="A32" s="24">
        <v>5800</v>
      </c>
      <c r="B32" s="11" t="s">
        <v>68</v>
      </c>
      <c r="C32" s="14">
        <v>20500</v>
      </c>
      <c r="D32" s="25">
        <f>SUM(C32/C33)</f>
        <v>2.9492202212101901E-3</v>
      </c>
      <c r="E32" s="26">
        <v>0</v>
      </c>
      <c r="F32" s="43">
        <f t="shared" si="4"/>
        <v>0</v>
      </c>
      <c r="G32" s="26">
        <v>9286.0400000000009</v>
      </c>
      <c r="H32" s="43">
        <f>SUM(G32/C32)</f>
        <v>0.45297756097560982</v>
      </c>
    </row>
    <row r="33" spans="1:8" s="4" customFormat="1" x14ac:dyDescent="0.3">
      <c r="A33" s="71" t="s">
        <v>75</v>
      </c>
      <c r="B33" s="72"/>
      <c r="C33" s="28">
        <f>SUM(C27:C32)</f>
        <v>6950989.9100000001</v>
      </c>
      <c r="D33" s="25">
        <f>SUM(C33/C33)</f>
        <v>1</v>
      </c>
      <c r="E33" s="23">
        <f>SUM(E27:E32)</f>
        <v>2686248.8699999996</v>
      </c>
      <c r="F33" s="44">
        <f t="shared" si="4"/>
        <v>0.38645558471253766</v>
      </c>
      <c r="G33" s="23">
        <f>SUM(G27:G32)</f>
        <v>5284587.08</v>
      </c>
      <c r="H33" s="44">
        <f>SUM(G33/C33)</f>
        <v>0.7602639549796153</v>
      </c>
    </row>
    <row r="34" spans="1:8" s="4" customFormat="1" x14ac:dyDescent="0.3">
      <c r="A34" s="29"/>
      <c r="B34" s="30"/>
      <c r="C34" s="28"/>
      <c r="D34" s="31"/>
      <c r="E34" s="18" t="s">
        <v>79</v>
      </c>
      <c r="F34" s="45"/>
      <c r="G34" s="18" t="s">
        <v>79</v>
      </c>
      <c r="H34" s="45"/>
    </row>
    <row r="35" spans="1:8" s="4" customFormat="1" x14ac:dyDescent="0.3">
      <c r="A35" s="62" t="s">
        <v>69</v>
      </c>
      <c r="B35" s="63"/>
      <c r="C35" s="21" t="s">
        <v>58</v>
      </c>
      <c r="D35" s="22" t="s">
        <v>59</v>
      </c>
      <c r="E35" s="39" t="str">
        <f t="shared" ref="E35" si="5">C35</f>
        <v>Amount</v>
      </c>
      <c r="F35" s="42" t="str">
        <f t="shared" ref="F35" si="6">D35</f>
        <v>%</v>
      </c>
      <c r="G35" s="39" t="str">
        <f t="shared" ref="G35" si="7">E35</f>
        <v>Amount</v>
      </c>
      <c r="H35" s="42" t="str">
        <f t="shared" ref="H35" si="8">F35</f>
        <v>%</v>
      </c>
    </row>
    <row r="36" spans="1:8" x14ac:dyDescent="0.3">
      <c r="A36" s="24">
        <v>1111</v>
      </c>
      <c r="B36" s="11" t="s">
        <v>21</v>
      </c>
      <c r="C36" s="14">
        <v>1139772.6200000001</v>
      </c>
      <c r="D36" s="25">
        <f>SUM(C36/C88)</f>
        <v>0.17171888166987345</v>
      </c>
      <c r="E36" s="26">
        <v>94557.46</v>
      </c>
      <c r="F36" s="43">
        <f>SUM(E36/C36)</f>
        <v>8.2961687568876674E-2</v>
      </c>
      <c r="G36" s="26">
        <v>659399.31000000006</v>
      </c>
      <c r="H36" s="43">
        <f t="shared" ref="H36:H51" si="9">SUM(G36/C36)</f>
        <v>0.57853583989410096</v>
      </c>
    </row>
    <row r="37" spans="1:8" x14ac:dyDescent="0.3">
      <c r="A37" s="24">
        <v>1131</v>
      </c>
      <c r="B37" s="11" t="s">
        <v>22</v>
      </c>
      <c r="C37" s="14">
        <v>470072</v>
      </c>
      <c r="D37" s="25">
        <f>SUM(C37/C88)</f>
        <v>7.0821352195950052E-2</v>
      </c>
      <c r="E37" s="26">
        <v>35111.230000000003</v>
      </c>
      <c r="F37" s="43">
        <f t="shared" ref="F37:F51" si="10">SUM(E37/C37)</f>
        <v>7.4693302302625983E-2</v>
      </c>
      <c r="G37" s="26">
        <v>260399.76</v>
      </c>
      <c r="H37" s="43">
        <f t="shared" si="9"/>
        <v>0.55395718102758729</v>
      </c>
    </row>
    <row r="38" spans="1:8" x14ac:dyDescent="0.3">
      <c r="A38" s="24">
        <v>1151</v>
      </c>
      <c r="B38" s="11" t="s">
        <v>23</v>
      </c>
      <c r="C38" s="14">
        <v>717732</v>
      </c>
      <c r="D38" s="25">
        <f>SUM(C38/C88)</f>
        <v>0.108133968316138</v>
      </c>
      <c r="E38" s="26">
        <v>56134.99</v>
      </c>
      <c r="F38" s="43">
        <f t="shared" si="10"/>
        <v>7.8211630525042777E-2</v>
      </c>
      <c r="G38" s="26">
        <v>382063.31</v>
      </c>
      <c r="H38" s="43">
        <f t="shared" si="9"/>
        <v>0.53232029504048861</v>
      </c>
    </row>
    <row r="39" spans="1:8" x14ac:dyDescent="0.3">
      <c r="A39" s="24">
        <v>1191</v>
      </c>
      <c r="B39" s="11" t="s">
        <v>24</v>
      </c>
      <c r="C39" s="14">
        <v>2262</v>
      </c>
      <c r="D39" s="25">
        <f>SUM(C39/C88)</f>
        <v>3.4079438610944498E-4</v>
      </c>
      <c r="E39" s="26">
        <v>0</v>
      </c>
      <c r="F39" s="43">
        <f t="shared" si="10"/>
        <v>0</v>
      </c>
      <c r="G39" s="26">
        <v>1762.44</v>
      </c>
      <c r="H39" s="43">
        <f t="shared" si="9"/>
        <v>0.77915119363395224</v>
      </c>
    </row>
    <row r="40" spans="1:8" x14ac:dyDescent="0.3">
      <c r="A40" s="24">
        <v>1193</v>
      </c>
      <c r="B40" s="11" t="s">
        <v>25</v>
      </c>
      <c r="C40" s="14">
        <v>55548</v>
      </c>
      <c r="D40" s="25">
        <f>SUM(C40/C88)</f>
        <v>8.3688976832924176E-3</v>
      </c>
      <c r="E40" s="26">
        <v>4044.56</v>
      </c>
      <c r="F40" s="43">
        <f t="shared" si="10"/>
        <v>7.2811982429610428E-2</v>
      </c>
      <c r="G40" s="26">
        <v>30590.42</v>
      </c>
      <c r="H40" s="43">
        <f t="shared" si="9"/>
        <v>0.55070245553395258</v>
      </c>
    </row>
    <row r="41" spans="1:8" x14ac:dyDescent="0.3">
      <c r="A41" s="24">
        <v>1221</v>
      </c>
      <c r="B41" s="11" t="s">
        <v>26</v>
      </c>
      <c r="C41" s="14">
        <v>347106</v>
      </c>
      <c r="D41" s="25">
        <f>SUM(C41/C88)</f>
        <v>5.2295214935855441E-2</v>
      </c>
      <c r="E41" s="26">
        <v>28275.42</v>
      </c>
      <c r="F41" s="43">
        <f t="shared" si="10"/>
        <v>8.1460476050543629E-2</v>
      </c>
      <c r="G41" s="26">
        <v>196029.66</v>
      </c>
      <c r="H41" s="43">
        <f t="shared" si="9"/>
        <v>0.5647544554113153</v>
      </c>
    </row>
    <row r="42" spans="1:8" x14ac:dyDescent="0.3">
      <c r="A42" s="24">
        <v>1251</v>
      </c>
      <c r="B42" s="11" t="s">
        <v>77</v>
      </c>
      <c r="C42" s="14">
        <v>156848</v>
      </c>
      <c r="D42" s="25">
        <f>SUM(C42/C88)</f>
        <v>2.3630821340625212E-2</v>
      </c>
      <c r="E42" s="26">
        <v>12183.96</v>
      </c>
      <c r="F42" s="43">
        <f t="shared" si="10"/>
        <v>7.7680046924410884E-2</v>
      </c>
      <c r="G42" s="26">
        <v>90548.94</v>
      </c>
      <c r="H42" s="43">
        <f t="shared" si="9"/>
        <v>0.57730375905335107</v>
      </c>
    </row>
    <row r="43" spans="1:8" x14ac:dyDescent="0.3">
      <c r="A43" s="24">
        <v>1281</v>
      </c>
      <c r="B43" s="11" t="s">
        <v>27</v>
      </c>
      <c r="C43" s="14">
        <v>14210</v>
      </c>
      <c r="D43" s="25">
        <f>SUM(C43/C88)</f>
        <v>2.1408878101747187E-3</v>
      </c>
      <c r="E43" s="26">
        <v>940.82</v>
      </c>
      <c r="F43" s="43">
        <f t="shared" si="10"/>
        <v>6.6208304011259683E-2</v>
      </c>
      <c r="G43" s="26">
        <v>6685.74</v>
      </c>
      <c r="H43" s="43">
        <f t="shared" si="9"/>
        <v>0.47049542575650949</v>
      </c>
    </row>
    <row r="44" spans="1:8" x14ac:dyDescent="0.3">
      <c r="A44" s="24">
        <v>1311</v>
      </c>
      <c r="B44" s="11" t="s">
        <v>60</v>
      </c>
      <c r="C44" s="14">
        <v>52112</v>
      </c>
      <c r="D44" s="25">
        <f>SUM(C44/C88)</f>
        <v>7.851227696257913E-3</v>
      </c>
      <c r="E44" s="26">
        <v>4356.08</v>
      </c>
      <c r="F44" s="43">
        <f t="shared" si="10"/>
        <v>8.3590727663494013E-2</v>
      </c>
      <c r="G44" s="26">
        <v>33312.959999999999</v>
      </c>
      <c r="H44" s="43">
        <f t="shared" si="9"/>
        <v>0.63925698495548045</v>
      </c>
    </row>
    <row r="45" spans="1:8" x14ac:dyDescent="0.3">
      <c r="A45" s="24">
        <v>1321</v>
      </c>
      <c r="B45" s="11" t="s">
        <v>61</v>
      </c>
      <c r="C45" s="14">
        <v>55874</v>
      </c>
      <c r="D45" s="25">
        <f>SUM(C45/C88)</f>
        <v>8.4180130545884746E-3</v>
      </c>
      <c r="E45" s="26">
        <v>4645.53</v>
      </c>
      <c r="F45" s="43">
        <f t="shared" si="10"/>
        <v>8.3142964527329347E-2</v>
      </c>
      <c r="G45" s="26">
        <v>32518.79</v>
      </c>
      <c r="H45" s="43">
        <f t="shared" si="9"/>
        <v>0.58200218348426824</v>
      </c>
    </row>
    <row r="46" spans="1:8" x14ac:dyDescent="0.3">
      <c r="A46" s="24">
        <v>1331</v>
      </c>
      <c r="B46" s="11" t="s">
        <v>62</v>
      </c>
      <c r="C46" s="14">
        <v>56088</v>
      </c>
      <c r="D46" s="25">
        <f>SUM(C46/C88)</f>
        <v>8.4502544332920211E-3</v>
      </c>
      <c r="E46" s="26">
        <v>4803.08</v>
      </c>
      <c r="F46" s="43">
        <f t="shared" si="10"/>
        <v>8.563471687348452E-2</v>
      </c>
      <c r="G46" s="26">
        <v>32492.67</v>
      </c>
      <c r="H46" s="43">
        <f t="shared" si="9"/>
        <v>0.57931589644843817</v>
      </c>
    </row>
    <row r="47" spans="1:8" x14ac:dyDescent="0.3">
      <c r="A47" s="24">
        <v>1411</v>
      </c>
      <c r="B47" s="11" t="s">
        <v>28</v>
      </c>
      <c r="C47" s="14">
        <v>90638.04</v>
      </c>
      <c r="D47" s="25">
        <f>SUM(C47/C88)</f>
        <v>1.3655585853211015E-2</v>
      </c>
      <c r="E47" s="26">
        <v>6826.61</v>
      </c>
      <c r="F47" s="43">
        <f t="shared" si="10"/>
        <v>7.5317272968391635E-2</v>
      </c>
      <c r="G47" s="26">
        <v>53716.34</v>
      </c>
      <c r="H47" s="43">
        <f t="shared" si="9"/>
        <v>0.59264675184944426</v>
      </c>
    </row>
    <row r="48" spans="1:8" x14ac:dyDescent="0.3">
      <c r="A48" s="24">
        <v>1421</v>
      </c>
      <c r="B48" s="11" t="s">
        <v>29</v>
      </c>
      <c r="C48" s="14">
        <v>182751.62</v>
      </c>
      <c r="D48" s="25">
        <f>SUM(C48/C88)</f>
        <v>2.7533477519189463E-2</v>
      </c>
      <c r="E48" s="26">
        <v>13646.68</v>
      </c>
      <c r="F48" s="43">
        <f t="shared" si="10"/>
        <v>7.4673373620436315E-2</v>
      </c>
      <c r="G48" s="26">
        <v>118568.9</v>
      </c>
      <c r="H48" s="43">
        <f t="shared" si="9"/>
        <v>0.64879807905396403</v>
      </c>
    </row>
    <row r="49" spans="1:8" x14ac:dyDescent="0.3">
      <c r="A49" s="24">
        <v>1911</v>
      </c>
      <c r="B49" s="11" t="s">
        <v>30</v>
      </c>
      <c r="C49" s="14">
        <v>98995</v>
      </c>
      <c r="D49" s="25">
        <f>SUM(C49/C88)</f>
        <v>1.4914650863353009E-2</v>
      </c>
      <c r="E49" s="26">
        <v>0</v>
      </c>
      <c r="F49" s="43">
        <f t="shared" si="10"/>
        <v>0</v>
      </c>
      <c r="G49" s="26">
        <v>60270.11</v>
      </c>
      <c r="H49" s="43">
        <f t="shared" si="9"/>
        <v>0.60881973837062475</v>
      </c>
    </row>
    <row r="50" spans="1:8" x14ac:dyDescent="0.3">
      <c r="A50" s="24">
        <v>1921</v>
      </c>
      <c r="B50" s="11" t="s">
        <v>31</v>
      </c>
      <c r="C50" s="14">
        <v>20000</v>
      </c>
      <c r="D50" s="25">
        <f>SUM(C50/C88)</f>
        <v>3.0132129629482315E-3</v>
      </c>
      <c r="E50" s="26">
        <v>0</v>
      </c>
      <c r="F50" s="43">
        <f t="shared" si="10"/>
        <v>0</v>
      </c>
      <c r="G50" s="26">
        <v>10000</v>
      </c>
      <c r="H50" s="43">
        <f t="shared" si="9"/>
        <v>0.5</v>
      </c>
    </row>
    <row r="51" spans="1:8" s="4" customFormat="1" ht="19.5" thickBot="1" x14ac:dyDescent="0.35">
      <c r="A51" s="67" t="s">
        <v>64</v>
      </c>
      <c r="B51" s="68"/>
      <c r="C51" s="32">
        <f>SUM(C36:C50)</f>
        <v>3460009.2800000003</v>
      </c>
      <c r="D51" s="33">
        <f>SUM(D36:D50)</f>
        <v>0.52128724072085886</v>
      </c>
      <c r="E51" s="23">
        <f>SUM(E36:E50)</f>
        <v>265526.41999999993</v>
      </c>
      <c r="F51" s="44">
        <f t="shared" si="10"/>
        <v>7.67415340573884E-2</v>
      </c>
      <c r="G51" s="23">
        <f>SUM(G36:G50)</f>
        <v>1968359.3499999999</v>
      </c>
      <c r="H51" s="44">
        <f t="shared" si="9"/>
        <v>0.56888845974424662</v>
      </c>
    </row>
    <row r="52" spans="1:8" s="4" customFormat="1" x14ac:dyDescent="0.3">
      <c r="A52" s="34" t="s">
        <v>70</v>
      </c>
      <c r="B52" s="35"/>
      <c r="C52" s="36" t="s">
        <v>58</v>
      </c>
      <c r="D52" s="22" t="s">
        <v>59</v>
      </c>
      <c r="E52" s="39" t="str">
        <f t="shared" ref="E52" si="11">C52</f>
        <v>Amount</v>
      </c>
      <c r="F52" s="42" t="str">
        <f t="shared" ref="F52" si="12">D52</f>
        <v>%</v>
      </c>
      <c r="G52" s="39" t="str">
        <f t="shared" ref="G52" si="13">E52</f>
        <v>Amount</v>
      </c>
      <c r="H52" s="42" t="str">
        <f t="shared" ref="H52" si="14">F52</f>
        <v>%</v>
      </c>
    </row>
    <row r="53" spans="1:8" x14ac:dyDescent="0.3">
      <c r="A53" s="24">
        <v>2122</v>
      </c>
      <c r="B53" s="11" t="s">
        <v>32</v>
      </c>
      <c r="C53" s="14">
        <v>116436</v>
      </c>
      <c r="D53" s="25">
        <f>SUM(C53/C88)</f>
        <v>1.7542323227692013E-2</v>
      </c>
      <c r="E53" s="26">
        <v>9316.27</v>
      </c>
      <c r="F53" s="43">
        <f>SUM(E53/C53)</f>
        <v>8.0011937888625512E-2</v>
      </c>
      <c r="G53" s="26">
        <v>65913.89</v>
      </c>
      <c r="H53" s="43">
        <f t="shared" ref="H53:H58" si="15">SUM(G53/C53)</f>
        <v>0.56609545157854957</v>
      </c>
    </row>
    <row r="54" spans="1:8" x14ac:dyDescent="0.3">
      <c r="A54" s="24">
        <v>2125</v>
      </c>
      <c r="B54" s="11" t="s">
        <v>33</v>
      </c>
      <c r="C54" s="14">
        <v>47309</v>
      </c>
      <c r="D54" s="25">
        <f>SUM(C54/C88)</f>
        <v>7.1276046032058941E-3</v>
      </c>
      <c r="E54" s="26">
        <v>3861.51</v>
      </c>
      <c r="F54" s="43">
        <f t="shared" ref="F54:F76" si="16">SUM(E54/C54)</f>
        <v>8.1623158384239794E-2</v>
      </c>
      <c r="G54" s="26">
        <v>27030.57</v>
      </c>
      <c r="H54" s="43">
        <f t="shared" si="15"/>
        <v>0.57136210868967852</v>
      </c>
    </row>
    <row r="55" spans="1:8" x14ac:dyDescent="0.3">
      <c r="A55" s="24">
        <v>2132</v>
      </c>
      <c r="B55" s="11" t="s">
        <v>34</v>
      </c>
      <c r="C55" s="14">
        <v>62054</v>
      </c>
      <c r="D55" s="25">
        <f>SUM(C55/C88)</f>
        <v>9.3490958601394787E-3</v>
      </c>
      <c r="E55" s="26">
        <v>5048.76</v>
      </c>
      <c r="F55" s="43">
        <f t="shared" si="16"/>
        <v>8.1360750314242433E-2</v>
      </c>
      <c r="G55" s="26">
        <v>34167.440000000002</v>
      </c>
      <c r="H55" s="43">
        <f t="shared" si="15"/>
        <v>0.55060817997228229</v>
      </c>
    </row>
    <row r="56" spans="1:8" x14ac:dyDescent="0.3">
      <c r="A56" s="24">
        <v>2142</v>
      </c>
      <c r="B56" s="11" t="s">
        <v>35</v>
      </c>
      <c r="C56" s="14">
        <v>3000</v>
      </c>
      <c r="D56" s="25">
        <f>SUM(C56/C88)</f>
        <v>4.5198194444223471E-4</v>
      </c>
      <c r="E56" s="26">
        <v>0</v>
      </c>
      <c r="F56" s="43">
        <f t="shared" si="16"/>
        <v>0</v>
      </c>
      <c r="G56" s="26">
        <v>1000</v>
      </c>
      <c r="H56" s="43">
        <f t="shared" si="15"/>
        <v>0.33333333333333331</v>
      </c>
    </row>
    <row r="57" spans="1:8" x14ac:dyDescent="0.3">
      <c r="A57" s="24">
        <v>2152</v>
      </c>
      <c r="B57" s="11" t="s">
        <v>36</v>
      </c>
      <c r="C57" s="14">
        <v>28000</v>
      </c>
      <c r="D57" s="25">
        <f>SUM(C57/C88)</f>
        <v>4.2184981481275243E-3</v>
      </c>
      <c r="E57" s="26">
        <v>3900</v>
      </c>
      <c r="F57" s="43">
        <f t="shared" si="16"/>
        <v>0.13928571428571429</v>
      </c>
      <c r="G57" s="26">
        <v>19787.5</v>
      </c>
      <c r="H57" s="43">
        <f t="shared" si="15"/>
        <v>0.70669642857142856</v>
      </c>
    </row>
    <row r="58" spans="1:8" x14ac:dyDescent="0.3">
      <c r="A58" s="24">
        <v>2162</v>
      </c>
      <c r="B58" s="11" t="s">
        <v>37</v>
      </c>
      <c r="C58" s="14">
        <v>27500</v>
      </c>
      <c r="D58" s="25">
        <f>SUM(C58/C88)</f>
        <v>4.1431678240538188E-3</v>
      </c>
      <c r="E58" s="26">
        <v>2643.75</v>
      </c>
      <c r="F58" s="43">
        <f t="shared" si="16"/>
        <v>9.6136363636363631E-2</v>
      </c>
      <c r="G58" s="26">
        <v>12262.5</v>
      </c>
      <c r="H58" s="43">
        <f t="shared" si="15"/>
        <v>0.44590909090909092</v>
      </c>
    </row>
    <row r="59" spans="1:8" x14ac:dyDescent="0.3">
      <c r="A59" s="24">
        <v>2172</v>
      </c>
      <c r="B59" s="11" t="s">
        <v>38</v>
      </c>
      <c r="C59" s="14">
        <v>500</v>
      </c>
      <c r="D59" s="25">
        <f>SUM(C59/C88)</f>
        <v>7.533032407370579E-5</v>
      </c>
      <c r="E59" s="26">
        <v>187.24</v>
      </c>
      <c r="F59" s="43">
        <f t="shared" si="16"/>
        <v>0.37448000000000004</v>
      </c>
      <c r="G59" s="26">
        <v>1407.78</v>
      </c>
      <c r="H59" s="43">
        <f>SUM(G59/C59)</f>
        <v>2.8155600000000001</v>
      </c>
    </row>
    <row r="60" spans="1:8" x14ac:dyDescent="0.3">
      <c r="A60" s="24">
        <v>2213</v>
      </c>
      <c r="B60" s="11" t="s">
        <v>89</v>
      </c>
      <c r="C60" s="14">
        <v>6400</v>
      </c>
      <c r="D60" s="25">
        <f>SUM(C60/C88)</f>
        <v>9.6422814814343407E-4</v>
      </c>
      <c r="E60" s="26">
        <v>0</v>
      </c>
      <c r="F60" s="43">
        <f t="shared" si="16"/>
        <v>0</v>
      </c>
      <c r="G60" s="26">
        <v>0</v>
      </c>
      <c r="H60" s="43">
        <f>SUM(G60/C60)</f>
        <v>0</v>
      </c>
    </row>
    <row r="61" spans="1:8" x14ac:dyDescent="0.3">
      <c r="A61" s="24">
        <v>2214</v>
      </c>
      <c r="B61" s="11" t="s">
        <v>39</v>
      </c>
      <c r="C61" s="14">
        <v>18800</v>
      </c>
      <c r="D61" s="25">
        <f>SUM(C61/C88)</f>
        <v>2.8324201851713379E-3</v>
      </c>
      <c r="E61" s="26">
        <v>0</v>
      </c>
      <c r="F61" s="43">
        <f t="shared" si="16"/>
        <v>0</v>
      </c>
      <c r="G61" s="26">
        <v>6648.02</v>
      </c>
      <c r="H61" s="43">
        <f t="shared" ref="H61:H76" si="17">SUM(G61/C61)</f>
        <v>0.35361808510638298</v>
      </c>
    </row>
    <row r="62" spans="1:8" x14ac:dyDescent="0.3">
      <c r="A62" s="24">
        <v>2222</v>
      </c>
      <c r="B62" s="11" t="s">
        <v>40</v>
      </c>
      <c r="C62" s="14">
        <v>121193</v>
      </c>
      <c r="D62" s="25">
        <f>SUM(C62/C88)</f>
        <v>1.825901593092925E-2</v>
      </c>
      <c r="E62" s="26">
        <v>9289.24</v>
      </c>
      <c r="F62" s="43">
        <f t="shared" si="16"/>
        <v>7.6648321272680758E-2</v>
      </c>
      <c r="G62" s="26">
        <v>64933.22</v>
      </c>
      <c r="H62" s="43">
        <f t="shared" si="17"/>
        <v>0.53578358486051181</v>
      </c>
    </row>
    <row r="63" spans="1:8" x14ac:dyDescent="0.3">
      <c r="A63" s="24">
        <v>2311</v>
      </c>
      <c r="B63" s="11" t="s">
        <v>41</v>
      </c>
      <c r="C63" s="14">
        <v>81833</v>
      </c>
      <c r="D63" s="25">
        <f>SUM(C63/C88)</f>
        <v>1.2329012819847131E-2</v>
      </c>
      <c r="E63" s="26">
        <v>6689.82</v>
      </c>
      <c r="F63" s="43">
        <f t="shared" si="16"/>
        <v>8.1749660894749054E-2</v>
      </c>
      <c r="G63" s="26">
        <v>40359.33</v>
      </c>
      <c r="H63" s="43">
        <f t="shared" si="17"/>
        <v>0.4931913775616194</v>
      </c>
    </row>
    <row r="64" spans="1:8" x14ac:dyDescent="0.3">
      <c r="A64" s="24">
        <v>2321</v>
      </c>
      <c r="B64" s="11" t="s">
        <v>42</v>
      </c>
      <c r="C64" s="14">
        <v>281210</v>
      </c>
      <c r="D64" s="25">
        <f>SUM(C64/C88)</f>
        <v>4.236728086553361E-2</v>
      </c>
      <c r="E64" s="26">
        <v>18459.29</v>
      </c>
      <c r="F64" s="43">
        <f t="shared" si="16"/>
        <v>6.5642366914405614E-2</v>
      </c>
      <c r="G64" s="26">
        <v>150322.17000000001</v>
      </c>
      <c r="H64" s="43">
        <f t="shared" si="17"/>
        <v>0.5345548522456528</v>
      </c>
    </row>
    <row r="65" spans="1:8" x14ac:dyDescent="0.3">
      <c r="A65" s="24">
        <v>2329</v>
      </c>
      <c r="B65" s="11" t="s">
        <v>43</v>
      </c>
      <c r="C65" s="14">
        <v>74883</v>
      </c>
      <c r="D65" s="25">
        <f>SUM(C65/C88)</f>
        <v>1.1281921315222621E-2</v>
      </c>
      <c r="E65" s="26">
        <v>6236.25</v>
      </c>
      <c r="F65" s="43">
        <f t="shared" si="16"/>
        <v>8.3279916670005213E-2</v>
      </c>
      <c r="G65" s="26">
        <v>43653.75</v>
      </c>
      <c r="H65" s="43">
        <f t="shared" si="17"/>
        <v>0.58295941669003648</v>
      </c>
    </row>
    <row r="66" spans="1:8" x14ac:dyDescent="0.3">
      <c r="A66" s="24">
        <v>2331</v>
      </c>
      <c r="B66" s="11" t="s">
        <v>44</v>
      </c>
      <c r="C66" s="14">
        <v>208250</v>
      </c>
      <c r="D66" s="25">
        <f>SUM(C66/C88)</f>
        <v>3.1375079976698458E-2</v>
      </c>
      <c r="E66" s="26">
        <v>6587.86</v>
      </c>
      <c r="F66" s="43">
        <f t="shared" si="16"/>
        <v>3.1634381752701078E-2</v>
      </c>
      <c r="G66" s="26">
        <v>211609.41</v>
      </c>
      <c r="H66" s="43">
        <f t="shared" si="17"/>
        <v>1.0161316206482593</v>
      </c>
    </row>
    <row r="67" spans="1:8" x14ac:dyDescent="0.3">
      <c r="A67" s="24">
        <v>2411</v>
      </c>
      <c r="B67" s="11" t="s">
        <v>45</v>
      </c>
      <c r="C67" s="14">
        <v>339558</v>
      </c>
      <c r="D67" s="25">
        <f>SUM(C67/C88)</f>
        <v>5.115802836363878E-2</v>
      </c>
      <c r="E67" s="26">
        <v>28155.24</v>
      </c>
      <c r="F67" s="43">
        <f t="shared" si="16"/>
        <v>8.2917321930274068E-2</v>
      </c>
      <c r="G67" s="26">
        <v>196731.94</v>
      </c>
      <c r="H67" s="43">
        <f t="shared" si="17"/>
        <v>0.57937654244635672</v>
      </c>
    </row>
    <row r="68" spans="1:8" x14ac:dyDescent="0.3">
      <c r="A68" s="24">
        <v>2523</v>
      </c>
      <c r="B68" s="11" t="s">
        <v>46</v>
      </c>
      <c r="C68" s="14">
        <v>28314</v>
      </c>
      <c r="D68" s="25">
        <f>SUM(C68/C88)</f>
        <v>4.2658055916458115E-3</v>
      </c>
      <c r="E68" s="26">
        <v>2359.37</v>
      </c>
      <c r="F68" s="43">
        <f t="shared" si="16"/>
        <v>8.3328741965105604E-2</v>
      </c>
      <c r="G68" s="26">
        <v>16515.59</v>
      </c>
      <c r="H68" s="43">
        <f t="shared" si="17"/>
        <v>0.58330119375573919</v>
      </c>
    </row>
    <row r="69" spans="1:8" x14ac:dyDescent="0.3">
      <c r="A69" s="24">
        <v>2524</v>
      </c>
      <c r="B69" s="11" t="s">
        <v>47</v>
      </c>
      <c r="C69" s="14">
        <v>28314</v>
      </c>
      <c r="D69" s="25">
        <f>SUM(C69/C88)</f>
        <v>4.2658055916458115E-3</v>
      </c>
      <c r="E69" s="26">
        <v>2359.36</v>
      </c>
      <c r="F69" s="43">
        <f t="shared" si="16"/>
        <v>8.3328388782934248E-2</v>
      </c>
      <c r="G69" s="26">
        <v>16515.52</v>
      </c>
      <c r="H69" s="43">
        <f t="shared" si="17"/>
        <v>0.58329872148053963</v>
      </c>
    </row>
    <row r="70" spans="1:8" x14ac:dyDescent="0.3">
      <c r="A70" s="24">
        <v>2529</v>
      </c>
      <c r="B70" s="11" t="s">
        <v>78</v>
      </c>
      <c r="C70" s="14">
        <v>2000</v>
      </c>
      <c r="D70" s="25">
        <f>SUM(C70/C88)</f>
        <v>3.0132129629482316E-4</v>
      </c>
      <c r="E70" s="26">
        <v>632.67999999999995</v>
      </c>
      <c r="F70" s="43">
        <f t="shared" si="16"/>
        <v>0.31633999999999995</v>
      </c>
      <c r="G70" s="26">
        <v>1825.18</v>
      </c>
      <c r="H70" s="43">
        <f t="shared" si="17"/>
        <v>0.91259000000000001</v>
      </c>
    </row>
    <row r="71" spans="1:8" x14ac:dyDescent="0.3">
      <c r="A71" s="24">
        <v>2541</v>
      </c>
      <c r="B71" s="11" t="s">
        <v>48</v>
      </c>
      <c r="C71" s="14">
        <v>526325</v>
      </c>
      <c r="D71" s="25">
        <f>SUM(C71/C88)</f>
        <v>7.9296465636186406E-2</v>
      </c>
      <c r="E71" s="26">
        <v>32870.199999999997</v>
      </c>
      <c r="F71" s="43">
        <f t="shared" si="16"/>
        <v>6.2452287084976008E-2</v>
      </c>
      <c r="G71" s="26">
        <v>312250.94</v>
      </c>
      <c r="H71" s="43">
        <f t="shared" si="17"/>
        <v>0.59326640383793283</v>
      </c>
    </row>
    <row r="72" spans="1:8" x14ac:dyDescent="0.3">
      <c r="A72" s="24">
        <v>2552</v>
      </c>
      <c r="B72" s="11" t="s">
        <v>49</v>
      </c>
      <c r="C72" s="14">
        <v>319877</v>
      </c>
      <c r="D72" s="25">
        <f>SUM(C72/C88)</f>
        <v>4.8192876147449576E-2</v>
      </c>
      <c r="E72" s="26">
        <v>17316.05</v>
      </c>
      <c r="F72" s="43">
        <f t="shared" si="16"/>
        <v>5.4133463800148177E-2</v>
      </c>
      <c r="G72" s="26">
        <v>181207.89</v>
      </c>
      <c r="H72" s="43">
        <f t="shared" si="17"/>
        <v>0.56649240176692917</v>
      </c>
    </row>
    <row r="73" spans="1:8" x14ac:dyDescent="0.3">
      <c r="A73" s="24">
        <v>2558</v>
      </c>
      <c r="B73" s="11" t="s">
        <v>87</v>
      </c>
      <c r="C73" s="14">
        <v>8164</v>
      </c>
      <c r="D73" s="25">
        <f>SUM(C73/C88)</f>
        <v>1.2299935314754682E-3</v>
      </c>
      <c r="E73" s="26">
        <v>0</v>
      </c>
      <c r="F73" s="43">
        <f t="shared" si="16"/>
        <v>0</v>
      </c>
      <c r="G73" s="26">
        <v>561.17999999999995</v>
      </c>
      <c r="H73" s="43">
        <f t="shared" si="17"/>
        <v>6.8738363547280745E-2</v>
      </c>
    </row>
    <row r="74" spans="1:8" x14ac:dyDescent="0.3">
      <c r="A74" s="24">
        <v>2561</v>
      </c>
      <c r="B74" s="11" t="s">
        <v>50</v>
      </c>
      <c r="C74" s="14">
        <v>238437</v>
      </c>
      <c r="D74" s="25">
        <f>SUM(C74/C88)</f>
        <v>3.5923072962324373E-2</v>
      </c>
      <c r="E74" s="26">
        <v>20085.29</v>
      </c>
      <c r="F74" s="43">
        <f t="shared" si="16"/>
        <v>8.4237303774162567E-2</v>
      </c>
      <c r="G74" s="26">
        <v>131219.4</v>
      </c>
      <c r="H74" s="43">
        <f t="shared" si="17"/>
        <v>0.55033153411592994</v>
      </c>
    </row>
    <row r="75" spans="1:8" s="4" customFormat="1" x14ac:dyDescent="0.3">
      <c r="A75" s="62" t="s">
        <v>65</v>
      </c>
      <c r="B75" s="63"/>
      <c r="C75" s="28">
        <f>SUM(C53:C74)</f>
        <v>2568357</v>
      </c>
      <c r="D75" s="31">
        <f>SUM(D53:D74)</f>
        <v>0.3869503302939416</v>
      </c>
      <c r="E75" s="23">
        <f>SUM(E53:E74)</f>
        <v>175998.18</v>
      </c>
      <c r="F75" s="44">
        <f t="shared" si="16"/>
        <v>6.8525590484500395E-2</v>
      </c>
      <c r="G75" s="23">
        <f>SUM(G53:G74)</f>
        <v>1535923.22</v>
      </c>
      <c r="H75" s="44">
        <f t="shared" si="17"/>
        <v>0.59801780671456495</v>
      </c>
    </row>
    <row r="76" spans="1:8" s="4" customFormat="1" x14ac:dyDescent="0.3">
      <c r="A76" s="62" t="s">
        <v>66</v>
      </c>
      <c r="B76" s="63"/>
      <c r="C76" s="28">
        <f>C75+C51</f>
        <v>6028366.2800000003</v>
      </c>
      <c r="D76" s="31">
        <f>SUM(D51,D75)</f>
        <v>0.90823757101480052</v>
      </c>
      <c r="E76" s="23">
        <f>+E75+E51</f>
        <v>441524.59999999992</v>
      </c>
      <c r="F76" s="44">
        <f t="shared" si="16"/>
        <v>7.3241170077011294E-2</v>
      </c>
      <c r="G76" s="23">
        <f>+G75+G51</f>
        <v>3504282.57</v>
      </c>
      <c r="H76" s="44">
        <f t="shared" si="17"/>
        <v>0.58129888053185774</v>
      </c>
    </row>
    <row r="77" spans="1:8" s="4" customFormat="1" x14ac:dyDescent="0.3">
      <c r="A77" s="71" t="s">
        <v>71</v>
      </c>
      <c r="B77" s="72"/>
      <c r="C77" s="36" t="s">
        <v>58</v>
      </c>
      <c r="D77" s="22" t="s">
        <v>59</v>
      </c>
      <c r="E77" s="39" t="str">
        <f t="shared" ref="E77" si="18">C77</f>
        <v>Amount</v>
      </c>
      <c r="F77" s="42" t="str">
        <f t="shared" ref="F77" si="19">D77</f>
        <v>%</v>
      </c>
      <c r="G77" s="39" t="str">
        <f t="shared" ref="G77" si="20">E77</f>
        <v>Amount</v>
      </c>
      <c r="H77" s="42" t="str">
        <f t="shared" ref="H77" si="21">F77</f>
        <v>%</v>
      </c>
    </row>
    <row r="78" spans="1:8" x14ac:dyDescent="0.3">
      <c r="A78" s="24">
        <v>3511</v>
      </c>
      <c r="B78" s="11" t="s">
        <v>51</v>
      </c>
      <c r="C78" s="14">
        <v>33851</v>
      </c>
      <c r="D78" s="25">
        <f>SUM(C78/C88)</f>
        <v>5.1000136004380296E-3</v>
      </c>
      <c r="E78" s="26">
        <v>2613.83</v>
      </c>
      <c r="F78" s="43">
        <f>SUM(E78/C78)</f>
        <v>7.7215739564562347E-2</v>
      </c>
      <c r="G78" s="26">
        <v>16218.16</v>
      </c>
      <c r="H78" s="43">
        <f t="shared" ref="H78:H88" si="22">SUM(G78/C78)</f>
        <v>0.47910431006469528</v>
      </c>
    </row>
    <row r="79" spans="1:8" x14ac:dyDescent="0.3">
      <c r="A79" s="24">
        <v>3512</v>
      </c>
      <c r="B79" s="11" t="s">
        <v>52</v>
      </c>
      <c r="C79" s="14">
        <v>50717</v>
      </c>
      <c r="D79" s="25">
        <f>SUM(C79/C88)</f>
        <v>7.6410560920922733E-3</v>
      </c>
      <c r="E79" s="26">
        <v>4130.8599999999997</v>
      </c>
      <c r="F79" s="43">
        <f t="shared" ref="F79:F88" si="23">SUM(E79/C79)</f>
        <v>8.1449218210856308E-2</v>
      </c>
      <c r="G79" s="26">
        <v>28916.02</v>
      </c>
      <c r="H79" s="43">
        <f t="shared" si="22"/>
        <v>0.5701445274759942</v>
      </c>
    </row>
    <row r="80" spans="1:8" x14ac:dyDescent="0.3">
      <c r="A80" s="24">
        <v>3611</v>
      </c>
      <c r="B80" s="11" t="s">
        <v>53</v>
      </c>
      <c r="C80" s="14">
        <v>1000</v>
      </c>
      <c r="D80" s="25">
        <f>SUM(C80/C88)</f>
        <v>1.5066064814741158E-4</v>
      </c>
      <c r="E80" s="26">
        <v>0</v>
      </c>
      <c r="F80" s="43">
        <f t="shared" si="23"/>
        <v>0</v>
      </c>
      <c r="G80" s="26">
        <v>0</v>
      </c>
      <c r="H80" s="43">
        <f t="shared" si="22"/>
        <v>0</v>
      </c>
    </row>
    <row r="81" spans="1:8" x14ac:dyDescent="0.3">
      <c r="A81" s="24">
        <v>3711</v>
      </c>
      <c r="B81" s="11" t="s">
        <v>54</v>
      </c>
      <c r="C81" s="14">
        <v>6626</v>
      </c>
      <c r="D81" s="25">
        <f>SUM(C81/C88)</f>
        <v>9.9827745462474919E-4</v>
      </c>
      <c r="E81" s="26">
        <v>0</v>
      </c>
      <c r="F81" s="43">
        <f t="shared" si="23"/>
        <v>0</v>
      </c>
      <c r="G81" s="26">
        <v>0</v>
      </c>
      <c r="H81" s="43">
        <f t="shared" si="22"/>
        <v>0</v>
      </c>
    </row>
    <row r="82" spans="1:8" x14ac:dyDescent="0.3">
      <c r="A82" s="24">
        <v>3812</v>
      </c>
      <c r="B82" s="11" t="s">
        <v>88</v>
      </c>
      <c r="C82" s="14">
        <v>57232</v>
      </c>
      <c r="D82" s="25">
        <f>SUM(C82/C88)</f>
        <v>8.622610214772659E-3</v>
      </c>
      <c r="E82" s="26">
        <v>548.14</v>
      </c>
      <c r="F82" s="43">
        <f t="shared" si="23"/>
        <v>9.5775090858261115E-3</v>
      </c>
      <c r="G82" s="26">
        <v>548.14</v>
      </c>
      <c r="H82" s="43">
        <f t="shared" si="22"/>
        <v>9.5775090858261115E-3</v>
      </c>
    </row>
    <row r="83" spans="1:8" x14ac:dyDescent="0.3">
      <c r="A83" s="24">
        <v>4051</v>
      </c>
      <c r="B83" s="11" t="s">
        <v>55</v>
      </c>
      <c r="C83" s="14">
        <v>46243</v>
      </c>
      <c r="D83" s="25">
        <f>SUM(C83/C88)</f>
        <v>6.9670003522807533E-3</v>
      </c>
      <c r="E83" s="26">
        <v>655.42</v>
      </c>
      <c r="F83" s="43">
        <f t="shared" si="23"/>
        <v>1.4173388404731526E-2</v>
      </c>
      <c r="G83" s="26">
        <v>31261.49</v>
      </c>
      <c r="H83" s="43">
        <f t="shared" si="22"/>
        <v>0.6760264256211751</v>
      </c>
    </row>
    <row r="84" spans="1:8" x14ac:dyDescent="0.3">
      <c r="A84" s="24">
        <v>5111</v>
      </c>
      <c r="B84" s="11" t="s">
        <v>56</v>
      </c>
      <c r="C84" s="14">
        <v>305000</v>
      </c>
      <c r="D84" s="25">
        <f>SUM(C84/C88)</f>
        <v>4.5951497684960534E-2</v>
      </c>
      <c r="E84" s="26">
        <v>0</v>
      </c>
      <c r="F84" s="43">
        <f t="shared" si="23"/>
        <v>0</v>
      </c>
      <c r="G84" s="26">
        <v>0</v>
      </c>
      <c r="H84" s="43">
        <f t="shared" si="22"/>
        <v>0</v>
      </c>
    </row>
    <row r="85" spans="1:8" x14ac:dyDescent="0.3">
      <c r="A85" s="24">
        <v>5211</v>
      </c>
      <c r="B85" s="11" t="s">
        <v>57</v>
      </c>
      <c r="C85" s="14">
        <v>105848</v>
      </c>
      <c r="D85" s="25">
        <f>SUM(C85/C88)</f>
        <v>1.594712828510722E-2</v>
      </c>
      <c r="E85" s="26">
        <v>0</v>
      </c>
      <c r="F85" s="43">
        <f t="shared" si="23"/>
        <v>0</v>
      </c>
      <c r="G85" s="26">
        <v>52923.75</v>
      </c>
      <c r="H85" s="43">
        <f t="shared" si="22"/>
        <v>0.4999976381225909</v>
      </c>
    </row>
    <row r="86" spans="1:8" x14ac:dyDescent="0.3">
      <c r="A86" s="24">
        <v>5311</v>
      </c>
      <c r="B86" s="11" t="s">
        <v>63</v>
      </c>
      <c r="C86" s="14">
        <v>2550</v>
      </c>
      <c r="D86" s="25">
        <f>SUM(C86/C88)</f>
        <v>3.841846527758995E-4</v>
      </c>
      <c r="E86" s="26">
        <v>0</v>
      </c>
      <c r="F86" s="43">
        <f t="shared" si="23"/>
        <v>0</v>
      </c>
      <c r="G86" s="26">
        <v>518</v>
      </c>
      <c r="H86" s="43">
        <f t="shared" si="22"/>
        <v>0.20313725490196077</v>
      </c>
    </row>
    <row r="87" spans="1:8" s="4" customFormat="1" x14ac:dyDescent="0.3">
      <c r="A87" s="71" t="s">
        <v>72</v>
      </c>
      <c r="B87" s="72"/>
      <c r="C87" s="28">
        <f>SUM(C78:C86)</f>
        <v>609067</v>
      </c>
      <c r="D87" s="31">
        <f>SUM(D78:D86)</f>
        <v>9.1762428985199526E-2</v>
      </c>
      <c r="E87" s="23">
        <f>SUM(E78:E86)</f>
        <v>7948.25</v>
      </c>
      <c r="F87" s="43">
        <f t="shared" si="23"/>
        <v>1.3049877928044041E-2</v>
      </c>
      <c r="G87" s="23">
        <f>SUM(G78:G86)</f>
        <v>130385.56</v>
      </c>
      <c r="H87" s="43">
        <f t="shared" si="22"/>
        <v>0.21407424798913749</v>
      </c>
    </row>
    <row r="88" spans="1:8" s="4" customFormat="1" ht="19.5" thickBot="1" x14ac:dyDescent="0.35">
      <c r="A88" s="67" t="s">
        <v>76</v>
      </c>
      <c r="B88" s="68"/>
      <c r="C88" s="32">
        <f>SUM(C76+C87)</f>
        <v>6637433.2800000003</v>
      </c>
      <c r="D88" s="37">
        <f>SUM(D76+D87)</f>
        <v>1</v>
      </c>
      <c r="E88" s="40">
        <f>+E87+E76</f>
        <v>449472.84999999992</v>
      </c>
      <c r="F88" s="46">
        <f t="shared" si="23"/>
        <v>6.7717870905664293E-2</v>
      </c>
      <c r="G88" s="41">
        <f>+G87+G76</f>
        <v>3634668.13</v>
      </c>
      <c r="H88" s="46">
        <f t="shared" si="22"/>
        <v>0.54760145626654044</v>
      </c>
    </row>
    <row r="89" spans="1:8" x14ac:dyDescent="0.3">
      <c r="A89" s="38"/>
      <c r="B89" s="38"/>
      <c r="C89" s="38"/>
      <c r="D89" s="27"/>
      <c r="E89" s="26"/>
      <c r="F89" s="27"/>
    </row>
  </sheetData>
  <mergeCells count="19">
    <mergeCell ref="G4:H4"/>
    <mergeCell ref="G5:H5"/>
    <mergeCell ref="E4:F4"/>
    <mergeCell ref="A88:B88"/>
    <mergeCell ref="A22:B22"/>
    <mergeCell ref="A77:B77"/>
    <mergeCell ref="A87:B87"/>
    <mergeCell ref="A35:B35"/>
    <mergeCell ref="A51:B51"/>
    <mergeCell ref="A33:B33"/>
    <mergeCell ref="A76:B76"/>
    <mergeCell ref="A1:D1"/>
    <mergeCell ref="A2:D2"/>
    <mergeCell ref="A3:D3"/>
    <mergeCell ref="A4:D4"/>
    <mergeCell ref="A75:B75"/>
    <mergeCell ref="A19:B19"/>
    <mergeCell ref="A5:B5"/>
    <mergeCell ref="A11:B11"/>
  </mergeCells>
  <printOptions horizontalCentered="1" gridLines="1"/>
  <pageMargins left="0.7" right="0.7" top="0.75" bottom="0.75" header="0.3" footer="0.3"/>
  <pageSetup orientation="landscape" r:id="rId1"/>
  <rowBreaks count="3" manualBreakCount="3">
    <brk id="24" max="16383" man="1"/>
    <brk id="51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Kimball</dc:creator>
  <cp:lastModifiedBy>Jackie Besgrove</cp:lastModifiedBy>
  <cp:lastPrinted>2020-02-06T21:02:58Z</cp:lastPrinted>
  <dcterms:created xsi:type="dcterms:W3CDTF">2019-06-06T21:48:36Z</dcterms:created>
  <dcterms:modified xsi:type="dcterms:W3CDTF">2021-02-02T19:58:41Z</dcterms:modified>
</cp:coreProperties>
</file>